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8600" yWindow="940" windowWidth="18340" windowHeight="19240" tabRatio="469"/>
  </bookViews>
  <sheets>
    <sheet name="Kalkulation" sheetId="1" r:id="rId1"/>
    <sheet name="Ausgaben" sheetId="2" r:id="rId2"/>
    <sheet name="Einnahmen" sheetId="3" r:id="rId3"/>
  </sheets>
  <calcPr calcId="124519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6" i="2"/>
  <c r="F66"/>
  <c r="F63"/>
  <c r="G63"/>
  <c r="H67"/>
  <c r="G67"/>
  <c r="F57"/>
  <c r="E62"/>
  <c r="F62"/>
  <c r="F56"/>
  <c r="G56"/>
  <c r="H66"/>
  <c r="H65"/>
  <c r="G65"/>
  <c r="H64"/>
  <c r="G64"/>
  <c r="F55"/>
  <c r="G55"/>
  <c r="H63"/>
  <c r="G62"/>
  <c r="H62"/>
  <c r="H61"/>
  <c r="G61"/>
  <c r="H60"/>
  <c r="G60"/>
  <c r="H59"/>
  <c r="G59"/>
  <c r="H58"/>
  <c r="G58"/>
  <c r="G57"/>
  <c r="H57"/>
  <c r="H56"/>
  <c r="F51"/>
  <c r="G51"/>
  <c r="E50"/>
  <c r="F50"/>
  <c r="G50"/>
  <c r="G49"/>
  <c r="H51"/>
  <c r="H50"/>
  <c r="E6"/>
  <c r="G6"/>
  <c r="G5"/>
  <c r="E24"/>
  <c r="G24"/>
  <c r="E25"/>
  <c r="G25"/>
  <c r="G16"/>
  <c r="E32"/>
  <c r="G32"/>
  <c r="E33"/>
  <c r="G33"/>
  <c r="E34"/>
  <c r="G34"/>
  <c r="E36"/>
  <c r="G36"/>
  <c r="G28"/>
  <c r="G4"/>
  <c r="H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H35"/>
  <c r="G35"/>
  <c r="H34"/>
  <c r="H33"/>
  <c r="H32"/>
  <c r="H31"/>
  <c r="G31"/>
  <c r="H30"/>
  <c r="G30"/>
  <c r="H29"/>
  <c r="G29"/>
  <c r="H28"/>
  <c r="H27"/>
  <c r="G27"/>
  <c r="H26"/>
  <c r="G26"/>
  <c r="H25"/>
  <c r="H24"/>
  <c r="H23"/>
  <c r="G23"/>
  <c r="H22"/>
  <c r="G22"/>
  <c r="H21"/>
  <c r="G21"/>
  <c r="H20"/>
  <c r="G20"/>
  <c r="H19"/>
  <c r="G19"/>
  <c r="H18"/>
  <c r="G18"/>
  <c r="H17"/>
  <c r="G17"/>
  <c r="H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H5"/>
  <c r="E37" i="3"/>
  <c r="F37"/>
  <c r="G37"/>
  <c r="E36"/>
  <c r="F36"/>
  <c r="F35"/>
  <c r="G35"/>
  <c r="H37"/>
  <c r="G36"/>
  <c r="H36"/>
  <c r="F33"/>
  <c r="G33"/>
  <c r="F34"/>
  <c r="G34"/>
  <c r="G32"/>
  <c r="G31"/>
  <c r="H35"/>
  <c r="H34"/>
  <c r="H33"/>
  <c r="H32"/>
  <c r="F32"/>
  <c r="H31"/>
  <c r="F31"/>
  <c r="H27"/>
  <c r="G27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G5"/>
  <c r="F23"/>
  <c r="G23"/>
  <c r="G22"/>
  <c r="G4"/>
  <c r="H26"/>
  <c r="G26"/>
  <c r="F25"/>
  <c r="G25"/>
  <c r="H25"/>
  <c r="F24"/>
  <c r="G24"/>
  <c r="H24"/>
  <c r="H23"/>
  <c r="H22"/>
  <c r="H21"/>
  <c r="G21"/>
  <c r="H20"/>
  <c r="G20"/>
  <c r="H19"/>
  <c r="G19"/>
  <c r="H18"/>
  <c r="H17"/>
  <c r="H16"/>
  <c r="H15"/>
  <c r="H14"/>
  <c r="H13"/>
  <c r="H12"/>
  <c r="H11"/>
  <c r="H10"/>
  <c r="H9"/>
  <c r="H8"/>
  <c r="H7"/>
  <c r="H6"/>
  <c r="H5"/>
  <c r="H4"/>
  <c r="F23" i="1"/>
  <c r="E23"/>
  <c r="E21"/>
  <c r="D21"/>
  <c r="D20"/>
  <c r="D19"/>
  <c r="E17"/>
  <c r="F16"/>
  <c r="E12"/>
  <c r="D12"/>
</calcChain>
</file>

<file path=xl/sharedStrings.xml><?xml version="1.0" encoding="utf-8"?>
<sst xmlns="http://schemas.openxmlformats.org/spreadsheetml/2006/main" count="159" uniqueCount="126">
  <si>
    <r>
      <t xml:space="preserve">Das Sheet </t>
    </r>
    <r>
      <rPr>
        <b/>
        <sz val="10"/>
        <rFont val="Arial"/>
        <family val="2"/>
      </rPr>
      <t>Kalkulation</t>
    </r>
    <r>
      <rPr>
        <sz val="10"/>
        <rFont val="Arial"/>
        <family val="2"/>
      </rPr>
      <t xml:space="preserve"> dient zum Durchspielen von Optionen.</t>
    </r>
  </si>
  <si>
    <r>
      <t xml:space="preserve">Die Sheets </t>
    </r>
    <r>
      <rPr>
        <b/>
        <sz val="10"/>
        <rFont val="Arial"/>
        <family val="2"/>
      </rPr>
      <t>Ausgaben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Einnahmen</t>
    </r>
    <r>
      <rPr>
        <sz val="10"/>
        <rFont val="Arial"/>
        <family val="2"/>
      </rPr>
      <t xml:space="preserve"> dienen zum Feintunung der</t>
    </r>
    <r>
      <rPr>
        <b/>
        <sz val="10"/>
        <rFont val="Arial"/>
        <family val="2"/>
      </rPr>
      <t xml:space="preserve"> Kalkulation</t>
    </r>
    <r>
      <rPr>
        <sz val="10"/>
        <rFont val="Arial"/>
        <family val="2"/>
      </rPr>
      <t>.</t>
    </r>
  </si>
  <si>
    <t>Kalkulation</t>
  </si>
  <si>
    <t>Gewinne durch Mateverkauf etc pp sind nicht berücksichtigt.</t>
  </si>
  <si>
    <t>Verluste durch Matediebstahl etc pp jedoch auch nicht =)</t>
  </si>
  <si>
    <t>Menge</t>
  </si>
  <si>
    <t>Anmerkungen</t>
  </si>
  <si>
    <t>Personen</t>
  </si>
  <si>
    <t>Mitglieder Chaosförderung</t>
  </si>
  <si>
    <t>Mitglieder CCC regulär</t>
  </si>
  <si>
    <t>Räumlichkeiten</t>
  </si>
  <si>
    <t>Kaltmiete</t>
  </si>
  <si>
    <t>Kaution / Provision</t>
  </si>
  <si>
    <t>Platzbedarf Lagerfläche</t>
  </si>
  <si>
    <t>Anwesende Personen – Durchschnitt</t>
  </si>
  <si>
    <t>Anwesende Personen – Spitze</t>
  </si>
  <si>
    <t>Benötigte Fläche in qm</t>
  </si>
  <si>
    <t>Sonstiges</t>
  </si>
  <si>
    <t>Tatsächlich eintreffende Spenden</t>
  </si>
  <si>
    <t>Ausgaben</t>
  </si>
  <si>
    <t>Initialzündung und Anschaffung</t>
  </si>
  <si>
    <t>Item</t>
  </si>
  <si>
    <t>Einzelpreis</t>
  </si>
  <si>
    <t>Gesamtpreis</t>
  </si>
  <si>
    <t>Anteil</t>
  </si>
  <si>
    <t>Gesamt</t>
  </si>
  <si>
    <t>Prio 1</t>
  </si>
  <si>
    <t>(Pfaffenhofen)</t>
  </si>
  <si>
    <t>Altes Sofa</t>
  </si>
  <si>
    <t>Beleuchtung</t>
  </si>
  <si>
    <t>Putzkram</t>
  </si>
  <si>
    <t>Mülleimer</t>
  </si>
  <si>
    <t>Wlan AP</t>
  </si>
  <si>
    <t>Tisch</t>
  </si>
  <si>
    <t>Schränke/Regale</t>
  </si>
  <si>
    <t>Ballotage Murmeln</t>
  </si>
  <si>
    <t>Kleinkrams Prio 1</t>
  </si>
  <si>
    <t>Diverse Werkzeuge, Prio1</t>
  </si>
  <si>
    <t>Prio 2</t>
  </si>
  <si>
    <t>Server</t>
  </si>
  <si>
    <t>Netzwerkkabel</t>
  </si>
  <si>
    <t>Switch</t>
  </si>
  <si>
    <t>Kaffeemaschine</t>
  </si>
  <si>
    <t>Wasserkocher</t>
  </si>
  <si>
    <t>Evtl.</t>
  </si>
  <si>
    <t>Beamer</t>
  </si>
  <si>
    <t>Leinwand</t>
  </si>
  <si>
    <t>Bürostühle</t>
  </si>
  <si>
    <t>Tassen/Gläser</t>
  </si>
  <si>
    <t>Stromkabel</t>
  </si>
  <si>
    <t>Diverse Werkzeuge, Prio2</t>
  </si>
  <si>
    <t>Prio 3</t>
  </si>
  <si>
    <t>Gebr. Kühlschrank</t>
  </si>
  <si>
    <t>Diverse Werkzeuge, Prio 3</t>
  </si>
  <si>
    <t>Besteck</t>
  </si>
  <si>
    <t>Gläser</t>
  </si>
  <si>
    <t>Teller</t>
  </si>
  <si>
    <t>FnordSense</t>
  </si>
  <si>
    <t>Basisstation</t>
  </si>
  <si>
    <t>Anfertigung Schlüssel</t>
  </si>
  <si>
    <t>Drucker</t>
  </si>
  <si>
    <t>Microwelle</t>
  </si>
  <si>
    <t>Stereoanlage</t>
  </si>
  <si>
    <t>Lötkolbenresistenter Werktisch</t>
  </si>
  <si>
    <t>Sicherheiten</t>
  </si>
  <si>
    <t>Mietkaution/Provision</t>
  </si>
  <si>
    <t>Laufende Kosten</t>
  </si>
  <si>
    <t>Im Monat</t>
  </si>
  <si>
    <t>Im Jahr</t>
  </si>
  <si>
    <t>Miete</t>
  </si>
  <si>
    <t>Heizung, Strom, Wasser</t>
  </si>
  <si>
    <t>DSL</t>
  </si>
  <si>
    <t>Versicherungen</t>
  </si>
  <si>
    <t>Kontoführungsgebühren</t>
  </si>
  <si>
    <t>Bank-Gebühr pro Überweisung</t>
  </si>
  <si>
    <t>Domain</t>
  </si>
  <si>
    <t>Erste 18 Monate</t>
  </si>
  <si>
    <t>Rückzahlung Darlehen</t>
  </si>
  <si>
    <t xml:space="preserve"> </t>
  </si>
  <si>
    <t>Instandhaltung</t>
  </si>
  <si>
    <t>Einnahmen</t>
  </si>
  <si>
    <t>Einmalig</t>
  </si>
  <si>
    <t>Sachspenden</t>
  </si>
  <si>
    <t>Sofa von Zaphod</t>
  </si>
  <si>
    <t>Tisch von Zaphod</t>
  </si>
  <si>
    <t>Sofa von DaN</t>
  </si>
  <si>
    <t>Tisch von DaN</t>
  </si>
  <si>
    <t>Kühlschrank von DaN</t>
  </si>
  <si>
    <t>Lampe von DaN</t>
  </si>
  <si>
    <t>Server von DaN</t>
  </si>
  <si>
    <t>Switch von DaN</t>
  </si>
  <si>
    <t xml:space="preserve">Netzwerkkabel von DaN </t>
  </si>
  <si>
    <t>AP von schneider</t>
  </si>
  <si>
    <t>Geschirr von sva</t>
  </si>
  <si>
    <t>Geldspenden</t>
  </si>
  <si>
    <t>h07.org</t>
  </si>
  <si>
    <t>Ssc</t>
  </si>
  <si>
    <t>Dauerleihgaben</t>
  </si>
  <si>
    <t>Beamer by apic oder h07</t>
  </si>
  <si>
    <t>Stereoanlage by kiu</t>
  </si>
  <si>
    <t>24port Switch by kiu</t>
  </si>
  <si>
    <t>Darlehen</t>
  </si>
  <si>
    <t>CCC</t>
  </si>
  <si>
    <t>Wiederkehrend</t>
  </si>
  <si>
    <t>Spenden</t>
  </si>
  <si>
    <t>Domain von Codec</t>
  </si>
  <si>
    <t>Mitgliedsbeiräge</t>
  </si>
  <si>
    <t>Chaosförderung</t>
  </si>
  <si>
    <t>Regulär</t>
  </si>
  <si>
    <t>Grill</t>
  </si>
  <si>
    <t>Hollywoodschaukel</t>
  </si>
  <si>
    <t>GSD-Gmbh.de</t>
  </si>
  <si>
    <t>2nd Hand LCDs</t>
  </si>
  <si>
    <t>co2 Feuerlöscher</t>
  </si>
  <si>
    <t>Verbandskasen</t>
  </si>
  <si>
    <t>Sitzsäcke von Codec</t>
  </si>
  <si>
    <t>Whiteboard+Zubehör</t>
  </si>
  <si>
    <t>Dymo Labelmaker + Bänder</t>
  </si>
  <si>
    <t>"Notaus"-Schalter USB?)</t>
  </si>
  <si>
    <t>Stand 2008-05-05</t>
    <phoneticPr fontId="5" type="noConversion"/>
  </si>
  <si>
    <t>DSL von k</t>
    <phoneticPr fontId="5" type="noConversion"/>
  </si>
  <si>
    <t>Geschirrspüler von k</t>
    <phoneticPr fontId="5" type="noConversion"/>
  </si>
  <si>
    <t>Beträge</t>
    <phoneticPr fontId="5" type="noConversion"/>
  </si>
  <si>
    <t>Gebr. Geschirrspüler</t>
    <phoneticPr fontId="5" type="noConversion"/>
  </si>
  <si>
    <t>Kostenplanung muCCC Infrastrukturprojekt</t>
  </si>
  <si>
    <t>Eingabefelder sind blassgrün hinterlegt:</t>
  </si>
</sst>
</file>

<file path=xl/styles.xml><?xml version="1.0" encoding="utf-8"?>
<styleSheet xmlns="http://schemas.openxmlformats.org/spreadsheetml/2006/main">
  <numFmts count="10">
    <numFmt numFmtId="164" formatCode="#,##0.00\ [$€-407];[Red]\-#,##0.00\ [$€-407]"/>
    <numFmt numFmtId="165" formatCode="0\ [$qm]"/>
    <numFmt numFmtId="166" formatCode="[$ -407]#,##0.00&quot; €/MM&quot;;[Red][$ -407]\-#,##0.00&quot; €/MM&quot;"/>
    <numFmt numFmtId="167" formatCode="[$á ]0.00&quot; €/qm&quot;"/>
    <numFmt numFmtId="168" formatCode="0\ [$MM]"/>
    <numFmt numFmtId="169" formatCode="[$á ]0.00&quot; qm/Person&quot;"/>
    <numFmt numFmtId="170" formatCode="#,##0.00&quot; €/MM&quot;;[Red]\-#,##0.00&quot; €/MM&quot;"/>
    <numFmt numFmtId="171" formatCode="[$statt ]0.00&quot; €&quot;"/>
    <numFmt numFmtId="172" formatCode="0.00&quot; €&quot;"/>
    <numFmt numFmtId="173" formatCode="[$=~ ]0&quot;% lfd. Kosten&quot;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4"/>
        <bgColor indexed="55"/>
      </patternFill>
    </fill>
    <fill>
      <patternFill patternType="solid">
        <fgColor indexed="62"/>
        <bgColor indexed="63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0" fillId="0" borderId="0" xfId="0" applyFont="1" applyAlignment="1"/>
    <xf numFmtId="0" fontId="0" fillId="2" borderId="0" xfId="0" applyFont="1" applyFill="1"/>
    <xf numFmtId="164" fontId="0" fillId="5" borderId="0" xfId="0" applyNumberFormat="1" applyFont="1" applyFill="1"/>
    <xf numFmtId="164" fontId="0" fillId="2" borderId="0" xfId="0" applyNumberFormat="1" applyFont="1" applyFill="1"/>
    <xf numFmtId="0" fontId="2" fillId="3" borderId="0" xfId="0" applyFont="1" applyFill="1" applyAlignment="1">
      <alignment horizontal="left"/>
    </xf>
    <xf numFmtId="165" fontId="0" fillId="2" borderId="0" xfId="0" applyNumberFormat="1" applyFont="1" applyFill="1"/>
    <xf numFmtId="166" fontId="0" fillId="2" borderId="0" xfId="0" applyNumberFormat="1" applyFont="1" applyFill="1"/>
    <xf numFmtId="167" fontId="0" fillId="5" borderId="0" xfId="0" applyNumberFormat="1" applyFill="1" applyAlignment="1">
      <alignment horizontal="left"/>
    </xf>
    <xf numFmtId="168" fontId="0" fillId="2" borderId="0" xfId="0" applyNumberFormat="1" applyFont="1" applyFill="1"/>
    <xf numFmtId="0" fontId="0" fillId="5" borderId="0" xfId="0" applyFont="1" applyFill="1"/>
    <xf numFmtId="169" fontId="0" fillId="2" borderId="0" xfId="0" applyNumberFormat="1" applyFill="1" applyAlignment="1">
      <alignment horizontal="left"/>
    </xf>
    <xf numFmtId="165" fontId="0" fillId="5" borderId="0" xfId="0" applyNumberFormat="1" applyFont="1" applyFill="1"/>
    <xf numFmtId="170" fontId="0" fillId="5" borderId="0" xfId="0" applyNumberFormat="1" applyFont="1" applyFill="1"/>
    <xf numFmtId="167" fontId="0" fillId="2" borderId="0" xfId="0" applyNumberFormat="1" applyFill="1" applyAlignment="1">
      <alignment horizontal="left"/>
    </xf>
    <xf numFmtId="9" fontId="0" fillId="2" borderId="0" xfId="0" applyNumberFormat="1" applyFont="1" applyFill="1"/>
    <xf numFmtId="171" fontId="0" fillId="5" borderId="0" xfId="0" applyNumberFormat="1" applyFill="1" applyAlignment="1">
      <alignment horizontal="left"/>
    </xf>
    <xf numFmtId="10" fontId="0" fillId="0" borderId="0" xfId="0" applyNumberFormat="1"/>
    <xf numFmtId="164" fontId="3" fillId="4" borderId="0" xfId="0" applyNumberFormat="1" applyFont="1" applyFill="1"/>
    <xf numFmtId="10" fontId="3" fillId="4" borderId="0" xfId="0" applyNumberFormat="1" applyFont="1" applyFill="1"/>
    <xf numFmtId="164" fontId="0" fillId="3" borderId="0" xfId="0" applyNumberFormat="1" applyFont="1" applyFill="1"/>
    <xf numFmtId="10" fontId="0" fillId="3" borderId="0" xfId="0" applyNumberFormat="1" applyFill="1"/>
    <xf numFmtId="164" fontId="0" fillId="0" borderId="0" xfId="0" applyNumberFormat="1"/>
    <xf numFmtId="168" fontId="0" fillId="5" borderId="0" xfId="0" applyNumberFormat="1" applyFont="1" applyFill="1"/>
    <xf numFmtId="164" fontId="0" fillId="0" borderId="0" xfId="0" applyNumberFormat="1" applyFont="1"/>
    <xf numFmtId="0" fontId="0" fillId="2" borderId="0" xfId="0" applyNumberFormat="1" applyFont="1" applyFill="1"/>
    <xf numFmtId="0" fontId="2" fillId="5" borderId="0" xfId="0" applyFont="1" applyFill="1"/>
    <xf numFmtId="164" fontId="2" fillId="5" borderId="0" xfId="0" applyNumberFormat="1" applyFont="1" applyFill="1"/>
    <xf numFmtId="10" fontId="2" fillId="5" borderId="0" xfId="0" applyNumberFormat="1" applyFont="1" applyFill="1"/>
    <xf numFmtId="172" fontId="0" fillId="5" borderId="0" xfId="0" applyNumberFormat="1" applyFont="1" applyFill="1"/>
    <xf numFmtId="173" fontId="4" fillId="0" borderId="0" xfId="0" applyNumberFormat="1" applyFont="1" applyFill="1" applyAlignment="1">
      <alignment horizontal="left"/>
    </xf>
    <xf numFmtId="16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50"/>
  <sheetViews>
    <sheetView tabSelected="1" workbookViewId="0">
      <selection activeCell="F45" sqref="F45"/>
    </sheetView>
  </sheetViews>
  <sheetFormatPr baseColWidth="10" defaultColWidth="11.5" defaultRowHeight="12"/>
  <cols>
    <col min="1" max="2" width="2.5" customWidth="1"/>
    <col min="3" max="3" width="31.5" customWidth="1"/>
    <col min="4" max="4" width="7.5" customWidth="1"/>
    <col min="5" max="5" width="11.5" bestFit="1" customWidth="1"/>
    <col min="6" max="6" width="14.6640625" bestFit="1" customWidth="1"/>
  </cols>
  <sheetData>
    <row r="1" spans="1:6" ht="15">
      <c r="A1" s="1" t="s">
        <v>124</v>
      </c>
      <c r="F1" t="s">
        <v>119</v>
      </c>
    </row>
    <row r="2" spans="1:6">
      <c r="B2" t="s">
        <v>125</v>
      </c>
      <c r="D2" s="2"/>
    </row>
    <row r="3" spans="1:6">
      <c r="B3" t="s">
        <v>0</v>
      </c>
    </row>
    <row r="4" spans="1:6">
      <c r="B4" t="s">
        <v>1</v>
      </c>
    </row>
    <row r="5" spans="1:6" ht="7.5" customHeight="1">
      <c r="A5" s="1"/>
    </row>
    <row r="6" spans="1:6" ht="15">
      <c r="A6" s="1" t="s">
        <v>2</v>
      </c>
    </row>
    <row r="7" spans="1:6">
      <c r="A7" s="3"/>
      <c r="B7" s="4" t="s">
        <v>3</v>
      </c>
    </row>
    <row r="8" spans="1:6">
      <c r="B8" t="s">
        <v>4</v>
      </c>
    </row>
    <row r="9" spans="1:6" ht="6.25" customHeight="1"/>
    <row r="10" spans="1:6">
      <c r="C10" s="5"/>
      <c r="D10" s="5" t="s">
        <v>5</v>
      </c>
      <c r="E10" s="6" t="s">
        <v>122</v>
      </c>
      <c r="F10" s="5" t="s">
        <v>6</v>
      </c>
    </row>
    <row r="11" spans="1:6">
      <c r="B11" s="3"/>
      <c r="C11" s="7" t="s">
        <v>2</v>
      </c>
      <c r="D11" s="7"/>
      <c r="E11" s="8"/>
      <c r="F11" s="7"/>
    </row>
    <row r="12" spans="1:6">
      <c r="B12" s="3"/>
      <c r="C12" s="5" t="s">
        <v>7</v>
      </c>
      <c r="D12" s="5">
        <f>D13+D14</f>
        <v>31</v>
      </c>
      <c r="E12" s="39">
        <f>(D13*E13)+(D14*E14)</f>
        <v>610</v>
      </c>
      <c r="F12" s="5"/>
    </row>
    <row r="13" spans="1:6">
      <c r="B13" s="3"/>
      <c r="C13" s="9" t="s">
        <v>8</v>
      </c>
      <c r="D13" s="10">
        <v>10</v>
      </c>
      <c r="E13" s="12">
        <v>40</v>
      </c>
      <c r="F13" s="38"/>
    </row>
    <row r="14" spans="1:6">
      <c r="B14" s="3"/>
      <c r="C14" t="s">
        <v>9</v>
      </c>
      <c r="D14" s="10">
        <v>21</v>
      </c>
      <c r="E14" s="12">
        <v>10</v>
      </c>
    </row>
    <row r="15" spans="1:6">
      <c r="B15" s="3"/>
      <c r="C15" s="5" t="s">
        <v>10</v>
      </c>
      <c r="D15" s="5"/>
      <c r="E15" s="5"/>
      <c r="F15" s="13"/>
    </row>
    <row r="16" spans="1:6">
      <c r="B16" s="3"/>
      <c r="C16" t="s">
        <v>11</v>
      </c>
      <c r="D16" s="14">
        <v>40</v>
      </c>
      <c r="E16" s="15">
        <v>450</v>
      </c>
      <c r="F16" s="16">
        <f>E16/D16</f>
        <v>11.25</v>
      </c>
    </row>
    <row r="17" spans="1:6">
      <c r="B17" s="3"/>
      <c r="C17" t="s">
        <v>12</v>
      </c>
      <c r="D17" s="17">
        <v>3</v>
      </c>
      <c r="E17" s="11">
        <f>E16*D17</f>
        <v>1350</v>
      </c>
    </row>
    <row r="18" spans="1:6">
      <c r="B18" s="3"/>
      <c r="C18" t="s">
        <v>13</v>
      </c>
      <c r="D18" s="14">
        <v>10</v>
      </c>
    </row>
    <row r="19" spans="1:6">
      <c r="B19" s="3"/>
      <c r="C19" t="s">
        <v>14</v>
      </c>
      <c r="D19" s="18">
        <f>ROUNDUP(D12/F19,0)</f>
        <v>13</v>
      </c>
      <c r="F19" s="19">
        <v>2.5</v>
      </c>
    </row>
    <row r="20" spans="1:6">
      <c r="B20" s="3"/>
      <c r="C20" t="s">
        <v>15</v>
      </c>
      <c r="D20" s="18">
        <f>ROUNDUP(D12/F20,0)</f>
        <v>21</v>
      </c>
      <c r="F20" s="19">
        <v>1.5</v>
      </c>
    </row>
    <row r="21" spans="1:6">
      <c r="A21" s="3"/>
      <c r="B21" s="3"/>
      <c r="C21" t="s">
        <v>16</v>
      </c>
      <c r="D21" s="20">
        <f>ROUND(MAX(($D$19*$F$19),($D$20*$F$20))+$D$18,0)</f>
        <v>43</v>
      </c>
      <c r="E21" s="21">
        <f>D21*F21</f>
        <v>473</v>
      </c>
      <c r="F21" s="22">
        <v>11</v>
      </c>
    </row>
    <row r="22" spans="1:6">
      <c r="A22" s="3"/>
      <c r="B22" s="3"/>
      <c r="C22" s="5" t="s">
        <v>17</v>
      </c>
      <c r="D22" s="5"/>
      <c r="E22" s="5"/>
      <c r="F22" s="5"/>
    </row>
    <row r="23" spans="1:6">
      <c r="A23" s="3"/>
      <c r="B23" s="3"/>
      <c r="C23" t="s">
        <v>18</v>
      </c>
      <c r="D23" s="23">
        <v>0.85</v>
      </c>
      <c r="E23" s="37">
        <f>ROUND((Einnahmen!G5+Einnahmen!G19+Einnahmen!G22)*D23,0)</f>
        <v>1947</v>
      </c>
      <c r="F23" s="24">
        <f>Einnahmen!G5+Einnahmen!G19+Einnahmen!G22</f>
        <v>2291</v>
      </c>
    </row>
    <row r="24" spans="1:6">
      <c r="A24" s="3"/>
      <c r="B24" s="3"/>
    </row>
    <row r="25" spans="1:6">
      <c r="A25" s="3"/>
      <c r="B25" s="3"/>
    </row>
    <row r="26" spans="1:6">
      <c r="A26" s="3"/>
    </row>
    <row r="27" spans="1:6">
      <c r="A27" s="3"/>
    </row>
    <row r="28" spans="1:6">
      <c r="A28" s="3"/>
    </row>
    <row r="29" spans="1:6">
      <c r="A29" s="3"/>
    </row>
    <row r="30" spans="1:6">
      <c r="A30" s="3"/>
    </row>
    <row r="31" spans="1:6">
      <c r="A31" s="3"/>
    </row>
    <row r="32" spans="1:6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2">
      <c r="A49" s="3"/>
      <c r="B49" s="3"/>
    </row>
    <row r="50" spans="1:2">
      <c r="A50" s="3"/>
      <c r="B50" s="3"/>
    </row>
  </sheetData>
  <sheetCalcPr fullCalcOnLoad="1"/>
  <phoneticPr fontId="5" type="noConversion"/>
  <pageMargins left="0.78740157480314965" right="0.78740157480314965" top="1.0236220472440944" bottom="1.0236220472440944" header="0.78740157480314965" footer="0.78740157480314965"/>
  <pageSetup paperSize="9" orientation="landscape" useFirstPageNumber="1" horizontalDpi="300" verticalDpi="300"/>
  <headerFooter alignWithMargins="0">
    <oddHeader>&amp;C&amp;A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67"/>
  <sheetViews>
    <sheetView workbookViewId="0">
      <selection activeCell="F31" sqref="F31"/>
    </sheetView>
  </sheetViews>
  <sheetFormatPr baseColWidth="10" defaultColWidth="11.5" defaultRowHeight="12"/>
  <cols>
    <col min="1" max="1" width="2" customWidth="1"/>
    <col min="2" max="2" width="2.33203125" customWidth="1"/>
    <col min="3" max="3" width="13.5" bestFit="1" customWidth="1"/>
    <col min="4" max="4" width="24.33203125" bestFit="1" customWidth="1"/>
    <col min="5" max="5" width="6.5" bestFit="1" customWidth="1"/>
    <col min="6" max="6" width="10.1640625" bestFit="1" customWidth="1"/>
    <col min="7" max="7" width="11.33203125" bestFit="1" customWidth="1"/>
    <col min="8" max="8" width="7.83203125" bestFit="1" customWidth="1"/>
  </cols>
  <sheetData>
    <row r="1" spans="1:8" ht="15">
      <c r="A1" s="1" t="s">
        <v>19</v>
      </c>
    </row>
    <row r="2" spans="1:8" ht="15">
      <c r="B2" s="1" t="s">
        <v>20</v>
      </c>
    </row>
    <row r="3" spans="1:8">
      <c r="C3" s="5"/>
      <c r="D3" s="5" t="s">
        <v>21</v>
      </c>
      <c r="E3" s="5" t="s">
        <v>5</v>
      </c>
      <c r="F3" s="5" t="s">
        <v>22</v>
      </c>
      <c r="G3" s="5" t="s">
        <v>23</v>
      </c>
      <c r="H3" s="5" t="s">
        <v>24</v>
      </c>
    </row>
    <row r="4" spans="1:8">
      <c r="C4" s="7" t="s">
        <v>25</v>
      </c>
      <c r="D4" s="7"/>
      <c r="E4" s="7"/>
      <c r="F4" s="7"/>
      <c r="G4" s="26">
        <f>G5+G16+G28+G49</f>
        <v>7277</v>
      </c>
      <c r="H4" s="27">
        <v>1</v>
      </c>
    </row>
    <row r="5" spans="1:8">
      <c r="C5" s="5" t="s">
        <v>26</v>
      </c>
      <c r="D5" s="5"/>
      <c r="E5" s="5"/>
      <c r="F5" s="5"/>
      <c r="G5" s="28">
        <f>SUM(G6:G15)</f>
        <v>905</v>
      </c>
      <c r="H5" s="29">
        <f>G5/G$4</f>
        <v>0.12436443589391233</v>
      </c>
    </row>
    <row r="6" spans="1:8">
      <c r="C6" t="s">
        <v>27</v>
      </c>
      <c r="D6" t="s">
        <v>28</v>
      </c>
      <c r="E6" s="18">
        <f>ROUNDUP(Kalkulation!D19/3,0)</f>
        <v>5</v>
      </c>
      <c r="F6" s="12">
        <v>20</v>
      </c>
      <c r="G6" s="30">
        <f t="shared" ref="G6:G15" si="0">E6*F6</f>
        <v>100</v>
      </c>
      <c r="H6" s="25">
        <f t="shared" ref="H6:H15" si="1">G6/G$5</f>
        <v>0.11049723756906077</v>
      </c>
    </row>
    <row r="7" spans="1:8">
      <c r="D7" t="s">
        <v>29</v>
      </c>
      <c r="E7" s="10">
        <v>4</v>
      </c>
      <c r="F7" s="12">
        <v>40</v>
      </c>
      <c r="G7" s="30">
        <f t="shared" si="0"/>
        <v>160</v>
      </c>
      <c r="H7" s="25">
        <f t="shared" si="1"/>
        <v>0.17679558011049723</v>
      </c>
    </row>
    <row r="8" spans="1:8">
      <c r="D8" t="s">
        <v>30</v>
      </c>
      <c r="E8" s="10">
        <v>1</v>
      </c>
      <c r="F8" s="12">
        <v>50</v>
      </c>
      <c r="G8" s="30">
        <f t="shared" si="0"/>
        <v>50</v>
      </c>
      <c r="H8" s="25">
        <f t="shared" si="1"/>
        <v>5.5248618784530384E-2</v>
      </c>
    </row>
    <row r="9" spans="1:8">
      <c r="D9" t="s">
        <v>31</v>
      </c>
      <c r="E9" s="10">
        <v>1</v>
      </c>
      <c r="F9" s="12">
        <v>20</v>
      </c>
      <c r="G9" s="30">
        <f t="shared" si="0"/>
        <v>20</v>
      </c>
      <c r="H9" s="25">
        <f t="shared" si="1"/>
        <v>2.2099447513812154E-2</v>
      </c>
    </row>
    <row r="10" spans="1:8">
      <c r="D10" t="s">
        <v>32</v>
      </c>
      <c r="E10" s="10">
        <v>1</v>
      </c>
      <c r="F10" s="12">
        <v>50</v>
      </c>
      <c r="G10" s="30">
        <f t="shared" si="0"/>
        <v>50</v>
      </c>
      <c r="H10" s="25">
        <f t="shared" si="1"/>
        <v>5.5248618784530384E-2</v>
      </c>
    </row>
    <row r="11" spans="1:8">
      <c r="C11" t="s">
        <v>27</v>
      </c>
      <c r="D11" t="s">
        <v>33</v>
      </c>
      <c r="E11" s="10">
        <v>3</v>
      </c>
      <c r="F11" s="12">
        <v>50</v>
      </c>
      <c r="G11" s="30">
        <f t="shared" si="0"/>
        <v>150</v>
      </c>
      <c r="H11" s="25">
        <f t="shared" si="1"/>
        <v>0.16574585635359115</v>
      </c>
    </row>
    <row r="12" spans="1:8">
      <c r="C12" t="s">
        <v>27</v>
      </c>
      <c r="D12" t="s">
        <v>34</v>
      </c>
      <c r="E12" s="10">
        <v>3</v>
      </c>
      <c r="F12" s="12">
        <v>50</v>
      </c>
      <c r="G12" s="30">
        <f t="shared" si="0"/>
        <v>150</v>
      </c>
      <c r="H12" s="25">
        <f t="shared" si="1"/>
        <v>0.16574585635359115</v>
      </c>
    </row>
    <row r="13" spans="1:8">
      <c r="D13" t="s">
        <v>35</v>
      </c>
      <c r="E13" s="10">
        <v>1</v>
      </c>
      <c r="F13" s="12">
        <v>15</v>
      </c>
      <c r="G13" s="30">
        <f t="shared" si="0"/>
        <v>15</v>
      </c>
      <c r="H13" s="25">
        <f t="shared" si="1"/>
        <v>1.6574585635359115E-2</v>
      </c>
    </row>
    <row r="14" spans="1:8">
      <c r="D14" t="s">
        <v>36</v>
      </c>
      <c r="E14" s="10">
        <v>1</v>
      </c>
      <c r="F14" s="12">
        <v>150</v>
      </c>
      <c r="G14" s="30">
        <f t="shared" si="0"/>
        <v>150</v>
      </c>
      <c r="H14" s="25">
        <f t="shared" si="1"/>
        <v>0.16574585635359115</v>
      </c>
    </row>
    <row r="15" spans="1:8">
      <c r="D15" t="s">
        <v>37</v>
      </c>
      <c r="E15" s="10">
        <v>3</v>
      </c>
      <c r="F15" s="12">
        <v>20</v>
      </c>
      <c r="G15" s="30">
        <f t="shared" si="0"/>
        <v>60</v>
      </c>
      <c r="H15" s="25">
        <f t="shared" si="1"/>
        <v>6.6298342541436461E-2</v>
      </c>
    </row>
    <row r="16" spans="1:8">
      <c r="C16" s="5" t="s">
        <v>38</v>
      </c>
      <c r="D16" s="5"/>
      <c r="E16" s="5"/>
      <c r="F16" s="5"/>
      <c r="G16" s="28">
        <f>SUM(G17:G27)</f>
        <v>1439</v>
      </c>
      <c r="H16" s="29">
        <f>G16/G$4</f>
        <v>0.19774632403462966</v>
      </c>
    </row>
    <row r="17" spans="3:8">
      <c r="D17" t="s">
        <v>39</v>
      </c>
      <c r="E17" s="10">
        <v>1</v>
      </c>
      <c r="F17" s="12">
        <v>400</v>
      </c>
      <c r="G17" s="30">
        <f t="shared" ref="G17:G27" si="2">E17*F17</f>
        <v>400</v>
      </c>
      <c r="H17" s="25">
        <f t="shared" ref="H17:H27" si="3">G17/G$16</f>
        <v>0.27797081306462823</v>
      </c>
    </row>
    <row r="18" spans="3:8">
      <c r="D18" t="s">
        <v>40</v>
      </c>
      <c r="E18" s="10">
        <v>10</v>
      </c>
      <c r="F18" s="12">
        <v>3</v>
      </c>
      <c r="G18" s="30">
        <f t="shared" si="2"/>
        <v>30</v>
      </c>
      <c r="H18" s="25">
        <f t="shared" si="3"/>
        <v>2.0847810979847115E-2</v>
      </c>
    </row>
    <row r="19" spans="3:8">
      <c r="D19" t="s">
        <v>41</v>
      </c>
      <c r="E19" s="10">
        <v>2</v>
      </c>
      <c r="F19" s="12">
        <v>30</v>
      </c>
      <c r="G19" s="30">
        <f t="shared" si="2"/>
        <v>60</v>
      </c>
      <c r="H19" s="25">
        <f t="shared" si="3"/>
        <v>4.1695621959694229E-2</v>
      </c>
    </row>
    <row r="20" spans="3:8">
      <c r="D20" t="s">
        <v>42</v>
      </c>
      <c r="E20" s="10">
        <v>1</v>
      </c>
      <c r="F20" s="12">
        <v>50</v>
      </c>
      <c r="G20" s="30">
        <f t="shared" si="2"/>
        <v>50</v>
      </c>
      <c r="H20" s="25">
        <f t="shared" si="3"/>
        <v>3.4746351633078529E-2</v>
      </c>
    </row>
    <row r="21" spans="3:8">
      <c r="D21" t="s">
        <v>43</v>
      </c>
      <c r="E21" s="10">
        <v>1</v>
      </c>
      <c r="F21" s="12">
        <v>30</v>
      </c>
      <c r="G21" s="30">
        <f t="shared" si="2"/>
        <v>30</v>
      </c>
      <c r="H21" s="25">
        <f t="shared" si="3"/>
        <v>2.0847810979847115E-2</v>
      </c>
    </row>
    <row r="22" spans="3:8">
      <c r="C22" t="s">
        <v>44</v>
      </c>
      <c r="D22" t="s">
        <v>45</v>
      </c>
      <c r="E22" s="10">
        <v>1</v>
      </c>
      <c r="F22" s="12">
        <v>300</v>
      </c>
      <c r="G22" s="30">
        <f t="shared" si="2"/>
        <v>300</v>
      </c>
      <c r="H22" s="25">
        <f t="shared" si="3"/>
        <v>0.20847810979847117</v>
      </c>
    </row>
    <row r="23" spans="3:8">
      <c r="C23" t="s">
        <v>44</v>
      </c>
      <c r="D23" t="s">
        <v>46</v>
      </c>
      <c r="E23" s="10">
        <v>1</v>
      </c>
      <c r="F23" s="12">
        <v>100</v>
      </c>
      <c r="G23" s="30">
        <f t="shared" si="2"/>
        <v>100</v>
      </c>
      <c r="H23" s="25">
        <f t="shared" si="3"/>
        <v>6.9492703266157058E-2</v>
      </c>
    </row>
    <row r="24" spans="3:8">
      <c r="D24" t="s">
        <v>47</v>
      </c>
      <c r="E24" s="18">
        <f>Kalkulation!D20-Kalkulation!D19</f>
        <v>8</v>
      </c>
      <c r="F24" s="12">
        <v>35</v>
      </c>
      <c r="G24" s="30">
        <f t="shared" si="2"/>
        <v>280</v>
      </c>
      <c r="H24" s="25">
        <f t="shared" si="3"/>
        <v>0.19457956914523974</v>
      </c>
    </row>
    <row r="25" spans="3:8">
      <c r="D25" t="s">
        <v>48</v>
      </c>
      <c r="E25" s="18">
        <f>Kalkulation!D19</f>
        <v>13</v>
      </c>
      <c r="F25" s="12">
        <v>3</v>
      </c>
      <c r="G25" s="30">
        <f t="shared" si="2"/>
        <v>39</v>
      </c>
      <c r="H25" s="25">
        <f t="shared" si="3"/>
        <v>2.7102154273801252E-2</v>
      </c>
    </row>
    <row r="26" spans="3:8">
      <c r="D26" t="s">
        <v>49</v>
      </c>
      <c r="E26" s="18">
        <v>10</v>
      </c>
      <c r="F26" s="12">
        <v>5</v>
      </c>
      <c r="G26" s="30">
        <f t="shared" si="2"/>
        <v>50</v>
      </c>
      <c r="H26" s="25">
        <f t="shared" si="3"/>
        <v>3.4746351633078529E-2</v>
      </c>
    </row>
    <row r="27" spans="3:8">
      <c r="D27" t="s">
        <v>50</v>
      </c>
      <c r="E27" s="10">
        <v>5</v>
      </c>
      <c r="F27" s="12">
        <v>20</v>
      </c>
      <c r="G27" s="30">
        <f t="shared" si="2"/>
        <v>100</v>
      </c>
      <c r="H27" s="25">
        <f t="shared" si="3"/>
        <v>6.9492703266157058E-2</v>
      </c>
    </row>
    <row r="28" spans="3:8">
      <c r="C28" s="5" t="s">
        <v>51</v>
      </c>
      <c r="D28" s="5"/>
      <c r="E28" s="5"/>
      <c r="F28" s="5"/>
      <c r="G28" s="28">
        <f>SUM(G29:G48)</f>
        <v>1873</v>
      </c>
      <c r="H28" s="29">
        <f>G28/G$4</f>
        <v>0.25738628555723514</v>
      </c>
    </row>
    <row r="29" spans="3:8">
      <c r="D29" t="s">
        <v>52</v>
      </c>
      <c r="E29" s="10">
        <v>1</v>
      </c>
      <c r="F29" s="12">
        <v>125</v>
      </c>
      <c r="G29" s="30">
        <f t="shared" ref="G29:G48" si="4">E29*F29</f>
        <v>125</v>
      </c>
      <c r="H29" s="25">
        <f>G29/G$28</f>
        <v>6.673785371062467E-2</v>
      </c>
    </row>
    <row r="30" spans="3:8">
      <c r="D30" t="s">
        <v>123</v>
      </c>
      <c r="E30" s="10">
        <v>1</v>
      </c>
      <c r="F30" s="12">
        <v>150</v>
      </c>
      <c r="G30" s="30">
        <f t="shared" si="4"/>
        <v>150</v>
      </c>
      <c r="H30" s="25">
        <f>G30/G$28</f>
        <v>8.0085424452749604E-2</v>
      </c>
    </row>
    <row r="31" spans="3:8">
      <c r="D31" t="s">
        <v>53</v>
      </c>
      <c r="E31" s="10">
        <v>7</v>
      </c>
      <c r="F31" s="12">
        <v>20</v>
      </c>
      <c r="G31" s="30">
        <f t="shared" si="4"/>
        <v>140</v>
      </c>
      <c r="H31" s="25">
        <f>G31/G$28</f>
        <v>7.4746396155899633E-2</v>
      </c>
    </row>
    <row r="32" spans="3:8">
      <c r="D32" t="s">
        <v>54</v>
      </c>
      <c r="E32" s="18">
        <f>ROUNDUP(Kalkulation!D20/2,0)</f>
        <v>11</v>
      </c>
      <c r="F32" s="12">
        <v>10</v>
      </c>
      <c r="G32" s="30">
        <f t="shared" si="4"/>
        <v>110</v>
      </c>
      <c r="H32" s="25">
        <f>G32/G$16</f>
        <v>7.6441973592772758E-2</v>
      </c>
    </row>
    <row r="33" spans="3:8">
      <c r="D33" t="s">
        <v>55</v>
      </c>
      <c r="E33" s="18">
        <f>Kalkulation!D19</f>
        <v>13</v>
      </c>
      <c r="F33" s="12">
        <v>2</v>
      </c>
      <c r="G33" s="30">
        <f t="shared" si="4"/>
        <v>26</v>
      </c>
      <c r="H33" s="25">
        <f>G33/G$16</f>
        <v>1.8068102849200834E-2</v>
      </c>
    </row>
    <row r="34" spans="3:8">
      <c r="D34" t="s">
        <v>56</v>
      </c>
      <c r="E34" s="18">
        <f>ROUNDUP(Kalkulation!D20/2,0)</f>
        <v>11</v>
      </c>
      <c r="F34" s="12">
        <v>7</v>
      </c>
      <c r="G34" s="30">
        <f t="shared" si="4"/>
        <v>77</v>
      </c>
      <c r="H34" s="25">
        <f>G34/G$16</f>
        <v>5.3509381514940932E-2</v>
      </c>
    </row>
    <row r="35" spans="3:8">
      <c r="C35" t="s">
        <v>57</v>
      </c>
      <c r="D35" t="s">
        <v>58</v>
      </c>
      <c r="E35" s="10">
        <v>1</v>
      </c>
      <c r="F35" s="12">
        <v>100</v>
      </c>
      <c r="G35" s="30">
        <f t="shared" si="4"/>
        <v>100</v>
      </c>
      <c r="H35" s="25">
        <f>G35/G$5</f>
        <v>0.11049723756906077</v>
      </c>
    </row>
    <row r="36" spans="3:8">
      <c r="C36" t="s">
        <v>57</v>
      </c>
      <c r="D36" t="s">
        <v>59</v>
      </c>
      <c r="E36" s="18">
        <f>Kalkulation!$D$13</f>
        <v>10</v>
      </c>
      <c r="F36" s="12">
        <v>25</v>
      </c>
      <c r="G36" s="30">
        <f t="shared" si="4"/>
        <v>250</v>
      </c>
      <c r="H36" s="25">
        <f>G36/G$5</f>
        <v>0.27624309392265195</v>
      </c>
    </row>
    <row r="37" spans="3:8">
      <c r="C37" t="s">
        <v>44</v>
      </c>
      <c r="D37" t="s">
        <v>60</v>
      </c>
      <c r="E37" s="10">
        <v>1</v>
      </c>
      <c r="F37" s="12">
        <v>75</v>
      </c>
      <c r="G37" s="30">
        <f t="shared" si="4"/>
        <v>75</v>
      </c>
      <c r="H37" s="25">
        <f t="shared" ref="H37:H48" si="5">G37/G$28</f>
        <v>4.0042712226374802E-2</v>
      </c>
    </row>
    <row r="38" spans="3:8">
      <c r="D38" t="s">
        <v>61</v>
      </c>
      <c r="E38" s="10">
        <v>1</v>
      </c>
      <c r="F38" s="12">
        <v>50</v>
      </c>
      <c r="G38" s="30">
        <f t="shared" si="4"/>
        <v>50</v>
      </c>
      <c r="H38" s="25">
        <f t="shared" si="5"/>
        <v>2.6695141484249868E-2</v>
      </c>
    </row>
    <row r="39" spans="3:8">
      <c r="C39" t="s">
        <v>44</v>
      </c>
      <c r="D39" t="s">
        <v>62</v>
      </c>
      <c r="E39" s="10">
        <v>1</v>
      </c>
      <c r="F39" s="12">
        <v>50</v>
      </c>
      <c r="G39" s="30">
        <f t="shared" si="4"/>
        <v>50</v>
      </c>
      <c r="H39" s="25">
        <f t="shared" si="5"/>
        <v>2.6695141484249868E-2</v>
      </c>
    </row>
    <row r="40" spans="3:8">
      <c r="D40" t="s">
        <v>109</v>
      </c>
      <c r="E40" s="10">
        <v>1</v>
      </c>
      <c r="F40" s="12">
        <v>60</v>
      </c>
      <c r="G40" s="30">
        <f t="shared" si="4"/>
        <v>60</v>
      </c>
      <c r="H40" s="25">
        <f t="shared" si="5"/>
        <v>3.2034169781099839E-2</v>
      </c>
    </row>
    <row r="41" spans="3:8">
      <c r="D41" t="s">
        <v>63</v>
      </c>
      <c r="E41" s="10">
        <v>1</v>
      </c>
      <c r="F41" s="12">
        <v>150</v>
      </c>
      <c r="G41" s="30">
        <f t="shared" si="4"/>
        <v>150</v>
      </c>
      <c r="H41" s="25">
        <f t="shared" si="5"/>
        <v>8.0085424452749604E-2</v>
      </c>
    </row>
    <row r="42" spans="3:8">
      <c r="C42" t="s">
        <v>44</v>
      </c>
      <c r="D42" t="s">
        <v>110</v>
      </c>
      <c r="E42" s="10">
        <v>1</v>
      </c>
      <c r="F42" s="12">
        <v>75</v>
      </c>
      <c r="G42" s="30">
        <f t="shared" si="4"/>
        <v>75</v>
      </c>
      <c r="H42" s="25">
        <f t="shared" si="5"/>
        <v>4.0042712226374802E-2</v>
      </c>
    </row>
    <row r="43" spans="3:8">
      <c r="C43" t="s">
        <v>111</v>
      </c>
      <c r="D43" t="s">
        <v>112</v>
      </c>
      <c r="E43" s="10">
        <v>3</v>
      </c>
      <c r="F43" s="12">
        <v>50</v>
      </c>
      <c r="G43" s="30">
        <f t="shared" si="4"/>
        <v>150</v>
      </c>
      <c r="H43" s="25">
        <f t="shared" si="5"/>
        <v>8.0085424452749604E-2</v>
      </c>
    </row>
    <row r="44" spans="3:8">
      <c r="D44" t="s">
        <v>113</v>
      </c>
      <c r="E44" s="10">
        <v>1</v>
      </c>
      <c r="F44" s="12">
        <v>50</v>
      </c>
      <c r="G44" s="30">
        <f t="shared" si="4"/>
        <v>50</v>
      </c>
      <c r="H44" s="25">
        <f t="shared" si="5"/>
        <v>2.6695141484249868E-2</v>
      </c>
    </row>
    <row r="45" spans="3:8">
      <c r="D45" t="s">
        <v>117</v>
      </c>
      <c r="E45" s="10">
        <v>1</v>
      </c>
      <c r="F45" s="12">
        <v>75</v>
      </c>
      <c r="G45" s="30">
        <f t="shared" si="4"/>
        <v>75</v>
      </c>
      <c r="H45" s="25">
        <f t="shared" si="5"/>
        <v>4.0042712226374802E-2</v>
      </c>
    </row>
    <row r="46" spans="3:8">
      <c r="D46" t="s">
        <v>114</v>
      </c>
      <c r="E46" s="10">
        <v>1</v>
      </c>
      <c r="F46" s="12">
        <v>30</v>
      </c>
      <c r="G46" s="30">
        <f t="shared" si="4"/>
        <v>30</v>
      </c>
      <c r="H46" s="25">
        <f t="shared" si="5"/>
        <v>1.6017084890549919E-2</v>
      </c>
    </row>
    <row r="47" spans="3:8">
      <c r="D47" t="s">
        <v>118</v>
      </c>
      <c r="E47" s="10">
        <v>1</v>
      </c>
      <c r="F47" s="12">
        <v>30</v>
      </c>
      <c r="G47" s="30">
        <f t="shared" si="4"/>
        <v>30</v>
      </c>
      <c r="H47" s="25">
        <f t="shared" si="5"/>
        <v>1.6017084890549919E-2</v>
      </c>
    </row>
    <row r="48" spans="3:8">
      <c r="D48" t="s">
        <v>116</v>
      </c>
      <c r="E48" s="10">
        <v>1</v>
      </c>
      <c r="F48" s="12">
        <v>100</v>
      </c>
      <c r="G48" s="30">
        <f t="shared" si="4"/>
        <v>100</v>
      </c>
      <c r="H48" s="25">
        <f t="shared" si="5"/>
        <v>5.3390282968499736E-2</v>
      </c>
    </row>
    <row r="49" spans="2:8">
      <c r="C49" s="5" t="s">
        <v>64</v>
      </c>
      <c r="D49" s="5"/>
      <c r="E49" s="5"/>
      <c r="F49" s="5"/>
      <c r="G49" s="28">
        <f>SUM(G50:G51)</f>
        <v>3060</v>
      </c>
      <c r="H49" s="29">
        <f>G49/G$4</f>
        <v>0.42050295451422287</v>
      </c>
    </row>
    <row r="50" spans="2:8">
      <c r="D50" t="s">
        <v>65</v>
      </c>
      <c r="E50" s="31">
        <f>Kalkulation!D17</f>
        <v>3</v>
      </c>
      <c r="F50" s="32">
        <f>F57</f>
        <v>450</v>
      </c>
      <c r="G50" s="30">
        <f>E50*F50</f>
        <v>1350</v>
      </c>
      <c r="H50" s="25">
        <f>G50/G$49</f>
        <v>0.44117647058823528</v>
      </c>
    </row>
    <row r="51" spans="2:8">
      <c r="D51" t="s">
        <v>66</v>
      </c>
      <c r="E51" s="33">
        <v>2</v>
      </c>
      <c r="F51" s="32">
        <f>F55</f>
        <v>855</v>
      </c>
      <c r="G51" s="30">
        <f>E51*F51</f>
        <v>1710</v>
      </c>
      <c r="H51" s="25">
        <f>G51/G$49</f>
        <v>0.55882352941176472</v>
      </c>
    </row>
    <row r="53" spans="2:8" ht="15">
      <c r="B53" s="1" t="s">
        <v>66</v>
      </c>
    </row>
    <row r="54" spans="2:8">
      <c r="C54" s="5"/>
      <c r="D54" s="5" t="s">
        <v>21</v>
      </c>
      <c r="E54" s="5" t="s">
        <v>5</v>
      </c>
      <c r="F54" s="5" t="s">
        <v>67</v>
      </c>
      <c r="G54" s="5" t="s">
        <v>68</v>
      </c>
      <c r="H54" s="5" t="s">
        <v>24</v>
      </c>
    </row>
    <row r="55" spans="2:8">
      <c r="C55" s="7" t="s">
        <v>25</v>
      </c>
      <c r="D55" s="7"/>
      <c r="E55" s="7"/>
      <c r="F55" s="26">
        <f>F56+F63</f>
        <v>855</v>
      </c>
      <c r="G55" s="26">
        <f t="shared" ref="G55:G65" si="6">F55*12</f>
        <v>10260</v>
      </c>
      <c r="H55" s="27">
        <v>1</v>
      </c>
    </row>
    <row r="56" spans="2:8">
      <c r="C56" s="5" t="s">
        <v>26</v>
      </c>
      <c r="D56" s="5"/>
      <c r="E56" s="5"/>
      <c r="F56" s="28">
        <f>SUM(F57:F62)</f>
        <v>693</v>
      </c>
      <c r="G56" s="28">
        <f t="shared" si="6"/>
        <v>8316</v>
      </c>
      <c r="H56" s="29">
        <f>G56/G$55</f>
        <v>0.81052631578947365</v>
      </c>
    </row>
    <row r="57" spans="2:8">
      <c r="D57" t="s">
        <v>69</v>
      </c>
      <c r="E57" s="10">
        <v>1</v>
      </c>
      <c r="F57" s="11">
        <f>Kalkulation!E16</f>
        <v>450</v>
      </c>
      <c r="G57" s="30">
        <f t="shared" si="6"/>
        <v>5400</v>
      </c>
      <c r="H57" s="25">
        <f t="shared" ref="H57:H62" si="7">G57/G$56</f>
        <v>0.64935064935064934</v>
      </c>
    </row>
    <row r="58" spans="2:8">
      <c r="D58" t="s">
        <v>70</v>
      </c>
      <c r="E58" s="10">
        <v>1</v>
      </c>
      <c r="F58" s="12">
        <v>150</v>
      </c>
      <c r="G58" s="30">
        <f t="shared" si="6"/>
        <v>1800</v>
      </c>
      <c r="H58" s="25">
        <f t="shared" si="7"/>
        <v>0.21645021645021645</v>
      </c>
    </row>
    <row r="59" spans="2:8">
      <c r="D59" t="s">
        <v>71</v>
      </c>
      <c r="E59" s="10">
        <v>1</v>
      </c>
      <c r="F59" s="12">
        <v>50</v>
      </c>
      <c r="G59" s="30">
        <f t="shared" si="6"/>
        <v>600</v>
      </c>
      <c r="H59" s="25">
        <f t="shared" si="7"/>
        <v>7.2150072150072145E-2</v>
      </c>
    </row>
    <row r="60" spans="2:8">
      <c r="D60" t="s">
        <v>72</v>
      </c>
      <c r="E60" s="10">
        <v>1</v>
      </c>
      <c r="F60" s="12">
        <v>15</v>
      </c>
      <c r="G60" s="30">
        <f t="shared" si="6"/>
        <v>180</v>
      </c>
      <c r="H60" s="25">
        <f t="shared" si="7"/>
        <v>2.1645021645021644E-2</v>
      </c>
    </row>
    <row r="61" spans="2:8">
      <c r="D61" t="s">
        <v>73</v>
      </c>
      <c r="E61" s="10">
        <v>1</v>
      </c>
      <c r="F61" s="12">
        <v>10</v>
      </c>
      <c r="G61" s="30">
        <f t="shared" si="6"/>
        <v>120</v>
      </c>
      <c r="H61" s="25">
        <f t="shared" si="7"/>
        <v>1.443001443001443E-2</v>
      </c>
    </row>
    <row r="62" spans="2:8">
      <c r="D62" t="s">
        <v>74</v>
      </c>
      <c r="E62" s="18">
        <f>Kalkulation!$D$13+Kalkulation!$D$14+5</f>
        <v>36</v>
      </c>
      <c r="F62" s="12">
        <f>0.5*E62</f>
        <v>18</v>
      </c>
      <c r="G62" s="30">
        <f t="shared" si="6"/>
        <v>216</v>
      </c>
      <c r="H62" s="25">
        <f t="shared" si="7"/>
        <v>2.5974025974025976E-2</v>
      </c>
    </row>
    <row r="63" spans="2:8">
      <c r="C63" s="5" t="s">
        <v>38</v>
      </c>
      <c r="D63" s="5"/>
      <c r="E63" s="5"/>
      <c r="F63" s="28">
        <f>SUM(F64:F67)</f>
        <v>162</v>
      </c>
      <c r="G63" s="28">
        <f t="shared" si="6"/>
        <v>1944</v>
      </c>
      <c r="H63" s="29">
        <f>G63/G$55</f>
        <v>0.18947368421052632</v>
      </c>
    </row>
    <row r="64" spans="2:8">
      <c r="D64" t="s">
        <v>75</v>
      </c>
      <c r="E64" s="10">
        <v>1</v>
      </c>
      <c r="F64" s="12">
        <v>3</v>
      </c>
      <c r="G64" s="30">
        <f t="shared" si="6"/>
        <v>36</v>
      </c>
      <c r="H64" s="25">
        <f>G64/G$63</f>
        <v>1.8518518518518517E-2</v>
      </c>
    </row>
    <row r="65" spans="3:8">
      <c r="D65" t="s">
        <v>36</v>
      </c>
      <c r="E65" s="10">
        <v>1</v>
      </c>
      <c r="F65" s="12">
        <v>25</v>
      </c>
      <c r="G65" s="30">
        <f t="shared" si="6"/>
        <v>300</v>
      </c>
      <c r="H65" s="25">
        <f>G65/G$56</f>
        <v>3.6075036075036072E-2</v>
      </c>
    </row>
    <row r="66" spans="3:8">
      <c r="C66" t="s">
        <v>76</v>
      </c>
      <c r="D66" t="s">
        <v>77</v>
      </c>
      <c r="E66" s="18">
        <v>1</v>
      </c>
      <c r="F66" s="11">
        <f>ROUNDUP(G66/18,0)</f>
        <v>84</v>
      </c>
      <c r="G66" s="30">
        <f>Einnahmen!G26</f>
        <v>1500</v>
      </c>
      <c r="H66" s="25">
        <f>G66/G$56</f>
        <v>0.18037518037518038</v>
      </c>
    </row>
    <row r="67" spans="3:8">
      <c r="C67" t="s">
        <v>78</v>
      </c>
      <c r="D67" t="s">
        <v>79</v>
      </c>
      <c r="E67" s="10">
        <v>1</v>
      </c>
      <c r="F67" s="12">
        <v>50</v>
      </c>
      <c r="G67" s="30">
        <f>F67*12</f>
        <v>600</v>
      </c>
      <c r="H67" s="25">
        <f>G67/G$63</f>
        <v>0.30864197530864196</v>
      </c>
    </row>
  </sheetData>
  <sheetCalcPr fullCalcOnLoad="1"/>
  <phoneticPr fontId="5" type="noConversion"/>
  <pageMargins left="0.78740157480314965" right="0.78740157480314965" top="1.0236220472440944" bottom="1.0236220472440944" header="0.78740157480314965" footer="0.78740157480314965"/>
  <pageSetup paperSize="9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37"/>
  <sheetViews>
    <sheetView zoomScale="120" zoomScaleNormal="120" zoomScalePageLayoutView="120" workbookViewId="0">
      <selection activeCell="H1" sqref="H1:H1048576"/>
    </sheetView>
  </sheetViews>
  <sheetFormatPr baseColWidth="10" defaultColWidth="11.5" defaultRowHeight="12"/>
  <cols>
    <col min="1" max="1" width="1.83203125" customWidth="1"/>
    <col min="2" max="2" width="2" customWidth="1"/>
    <col min="3" max="3" width="14.5" bestFit="1" customWidth="1"/>
    <col min="4" max="4" width="20" bestFit="1" customWidth="1"/>
    <col min="5" max="5" width="6.5" bestFit="1" customWidth="1"/>
    <col min="6" max="6" width="10.1640625" bestFit="1" customWidth="1"/>
    <col min="7" max="7" width="11.33203125" bestFit="1" customWidth="1"/>
    <col min="8" max="8" width="7.83203125" bestFit="1" customWidth="1"/>
  </cols>
  <sheetData>
    <row r="1" spans="1:8" ht="15">
      <c r="A1" s="1" t="s">
        <v>80</v>
      </c>
    </row>
    <row r="2" spans="1:8" ht="15">
      <c r="B2" s="1" t="s">
        <v>81</v>
      </c>
    </row>
    <row r="3" spans="1:8">
      <c r="C3" s="5"/>
      <c r="D3" s="5" t="s">
        <v>21</v>
      </c>
      <c r="E3" s="5" t="s">
        <v>5</v>
      </c>
      <c r="F3" s="5" t="s">
        <v>22</v>
      </c>
      <c r="G3" s="5" t="s">
        <v>23</v>
      </c>
      <c r="H3" s="5" t="s">
        <v>24</v>
      </c>
    </row>
    <row r="4" spans="1:8">
      <c r="C4" s="7" t="s">
        <v>25</v>
      </c>
      <c r="D4" s="7"/>
      <c r="E4" s="7"/>
      <c r="F4" s="7"/>
      <c r="G4" s="26">
        <f>G5+G19+G22+G26</f>
        <v>3791</v>
      </c>
      <c r="H4" s="27">
        <f>G4/G$4</f>
        <v>1</v>
      </c>
    </row>
    <row r="5" spans="1:8">
      <c r="C5" s="5" t="s">
        <v>82</v>
      </c>
      <c r="D5" s="5"/>
      <c r="E5" s="5"/>
      <c r="F5" s="5"/>
      <c r="G5" s="28">
        <f>SUM(G6:G18)</f>
        <v>1191</v>
      </c>
      <c r="H5" s="29">
        <f>G5/G$4</f>
        <v>0.3141651279345819</v>
      </c>
    </row>
    <row r="6" spans="1:8">
      <c r="C6" t="s">
        <v>44</v>
      </c>
      <c r="D6" t="s">
        <v>83</v>
      </c>
      <c r="E6" s="10">
        <v>1</v>
      </c>
      <c r="F6" s="11">
        <f>Ausgaben!F6</f>
        <v>20</v>
      </c>
      <c r="G6" s="30">
        <f t="shared" ref="G6:G17" si="0">E6*F6</f>
        <v>20</v>
      </c>
      <c r="H6" s="25">
        <f t="shared" ref="H6:H17" si="1">G6/G$5</f>
        <v>1.6792611251049538E-2</v>
      </c>
    </row>
    <row r="7" spans="1:8">
      <c r="C7" t="s">
        <v>44</v>
      </c>
      <c r="D7" t="s">
        <v>84</v>
      </c>
      <c r="E7" s="10">
        <v>1</v>
      </c>
      <c r="F7" s="11">
        <f>Ausgaben!F11</f>
        <v>50</v>
      </c>
      <c r="G7" s="30">
        <f t="shared" si="0"/>
        <v>50</v>
      </c>
      <c r="H7" s="25">
        <f t="shared" si="1"/>
        <v>4.1981528127623846E-2</v>
      </c>
    </row>
    <row r="8" spans="1:8">
      <c r="D8" t="s">
        <v>85</v>
      </c>
      <c r="E8" s="10">
        <v>1</v>
      </c>
      <c r="F8" s="11">
        <f>Ausgaben!F6</f>
        <v>20</v>
      </c>
      <c r="G8" s="30">
        <f t="shared" si="0"/>
        <v>20</v>
      </c>
      <c r="H8" s="25">
        <f t="shared" si="1"/>
        <v>1.6792611251049538E-2</v>
      </c>
    </row>
    <row r="9" spans="1:8">
      <c r="D9" t="s">
        <v>86</v>
      </c>
      <c r="E9" s="10">
        <v>1.5</v>
      </c>
      <c r="F9" s="11">
        <f>Ausgaben!F11</f>
        <v>50</v>
      </c>
      <c r="G9" s="30">
        <f t="shared" si="0"/>
        <v>75</v>
      </c>
      <c r="H9" s="25">
        <f t="shared" si="1"/>
        <v>6.2972292191435769E-2</v>
      </c>
    </row>
    <row r="10" spans="1:8">
      <c r="D10" t="s">
        <v>87</v>
      </c>
      <c r="E10" s="10">
        <v>1</v>
      </c>
      <c r="F10" s="11">
        <f>Ausgaben!F29</f>
        <v>125</v>
      </c>
      <c r="G10" s="30">
        <f t="shared" si="0"/>
        <v>125</v>
      </c>
      <c r="H10" s="25">
        <f t="shared" si="1"/>
        <v>0.10495382031905962</v>
      </c>
    </row>
    <row r="11" spans="1:8">
      <c r="D11" t="s">
        <v>88</v>
      </c>
      <c r="E11" s="10">
        <v>2</v>
      </c>
      <c r="F11" s="11">
        <f>Ausgaben!F7</f>
        <v>40</v>
      </c>
      <c r="G11" s="30">
        <f t="shared" si="0"/>
        <v>80</v>
      </c>
      <c r="H11" s="25">
        <f t="shared" si="1"/>
        <v>6.7170445004198151E-2</v>
      </c>
    </row>
    <row r="12" spans="1:8">
      <c r="D12" t="s">
        <v>89</v>
      </c>
      <c r="E12" s="10">
        <v>1</v>
      </c>
      <c r="F12" s="11">
        <f>Ausgaben!F17</f>
        <v>400</v>
      </c>
      <c r="G12" s="30">
        <f t="shared" si="0"/>
        <v>400</v>
      </c>
      <c r="H12" s="25">
        <f t="shared" si="1"/>
        <v>0.33585222502099077</v>
      </c>
    </row>
    <row r="13" spans="1:8">
      <c r="D13" t="s">
        <v>90</v>
      </c>
      <c r="E13" s="10">
        <v>2</v>
      </c>
      <c r="F13" s="11">
        <f>Ausgaben!F19</f>
        <v>30</v>
      </c>
      <c r="G13" s="30">
        <f t="shared" si="0"/>
        <v>60</v>
      </c>
      <c r="H13" s="25">
        <f t="shared" si="1"/>
        <v>5.0377833753148617E-2</v>
      </c>
    </row>
    <row r="14" spans="1:8">
      <c r="D14" t="s">
        <v>91</v>
      </c>
      <c r="E14" s="10">
        <v>5</v>
      </c>
      <c r="F14" s="11">
        <f>Ausgaben!F18</f>
        <v>3</v>
      </c>
      <c r="G14" s="30">
        <f t="shared" si="0"/>
        <v>15</v>
      </c>
      <c r="H14" s="25">
        <f t="shared" si="1"/>
        <v>1.2594458438287154E-2</v>
      </c>
    </row>
    <row r="15" spans="1:8">
      <c r="D15" t="s">
        <v>92</v>
      </c>
      <c r="E15" s="10">
        <v>1</v>
      </c>
      <c r="F15" s="11">
        <f>Ausgaben!F10</f>
        <v>50</v>
      </c>
      <c r="G15" s="30">
        <f t="shared" si="0"/>
        <v>50</v>
      </c>
      <c r="H15" s="25">
        <f t="shared" si="1"/>
        <v>4.1981528127623846E-2</v>
      </c>
    </row>
    <row r="16" spans="1:8">
      <c r="D16" t="s">
        <v>93</v>
      </c>
      <c r="E16" s="10">
        <v>4</v>
      </c>
      <c r="F16" s="11">
        <f>Ausgaben!F32+Ausgaben!F34+Ausgaben!F33</f>
        <v>19</v>
      </c>
      <c r="G16" s="30">
        <f t="shared" si="0"/>
        <v>76</v>
      </c>
      <c r="H16" s="25">
        <f t="shared" si="1"/>
        <v>6.381192275398824E-2</v>
      </c>
    </row>
    <row r="17" spans="2:8">
      <c r="D17" t="s">
        <v>121</v>
      </c>
      <c r="E17" s="10">
        <v>1</v>
      </c>
      <c r="F17" s="11">
        <f>Ausgaben!F30</f>
        <v>150</v>
      </c>
      <c r="G17" s="30">
        <f t="shared" si="0"/>
        <v>150</v>
      </c>
      <c r="H17" s="25">
        <f t="shared" si="1"/>
        <v>0.12594458438287154</v>
      </c>
    </row>
    <row r="18" spans="2:8">
      <c r="C18" t="s">
        <v>44</v>
      </c>
      <c r="D18" t="s">
        <v>115</v>
      </c>
      <c r="E18" s="10">
        <v>2</v>
      </c>
      <c r="F18" s="11">
        <f>Ausgaben!F24</f>
        <v>35</v>
      </c>
      <c r="G18" s="30">
        <f t="shared" ref="G18" si="2">E18*F18</f>
        <v>70</v>
      </c>
      <c r="H18" s="25">
        <f t="shared" ref="H18" si="3">G18/G$5</f>
        <v>5.877413937867338E-2</v>
      </c>
    </row>
    <row r="19" spans="2:8">
      <c r="C19" s="5" t="s">
        <v>94</v>
      </c>
      <c r="D19" s="5"/>
      <c r="E19" s="5"/>
      <c r="F19" s="5"/>
      <c r="G19" s="28">
        <f>SUM(G20:G21)</f>
        <v>800</v>
      </c>
      <c r="H19" s="29">
        <f>G19/G$4</f>
        <v>0.21102611448166711</v>
      </c>
    </row>
    <row r="20" spans="2:8">
      <c r="D20" t="s">
        <v>95</v>
      </c>
      <c r="E20" s="10">
        <v>1</v>
      </c>
      <c r="F20" s="12">
        <v>500</v>
      </c>
      <c r="G20" s="30">
        <f>E20*F20</f>
        <v>500</v>
      </c>
      <c r="H20" s="25">
        <f>G20/G$19</f>
        <v>0.625</v>
      </c>
    </row>
    <row r="21" spans="2:8">
      <c r="D21" t="s">
        <v>96</v>
      </c>
      <c r="E21" s="10">
        <v>1</v>
      </c>
      <c r="F21" s="12">
        <v>300</v>
      </c>
      <c r="G21" s="30">
        <f>E21*F21</f>
        <v>300</v>
      </c>
      <c r="H21" s="25">
        <f>G21/G$19</f>
        <v>0.375</v>
      </c>
    </row>
    <row r="22" spans="2:8">
      <c r="C22" s="5" t="s">
        <v>97</v>
      </c>
      <c r="D22" s="5"/>
      <c r="E22" s="5"/>
      <c r="F22" s="5"/>
      <c r="G22" s="28">
        <f>SUM(G23)</f>
        <v>300</v>
      </c>
      <c r="H22" s="29">
        <f>G22/G$4</f>
        <v>7.913479293062517E-2</v>
      </c>
    </row>
    <row r="23" spans="2:8">
      <c r="C23" t="s">
        <v>44</v>
      </c>
      <c r="D23" t="s">
        <v>98</v>
      </c>
      <c r="E23" s="10">
        <v>1</v>
      </c>
      <c r="F23" s="11">
        <f>Ausgaben!F22</f>
        <v>300</v>
      </c>
      <c r="G23" s="30">
        <f>E23*F23</f>
        <v>300</v>
      </c>
      <c r="H23" s="25">
        <f>G23/G$19</f>
        <v>0.375</v>
      </c>
    </row>
    <row r="24" spans="2:8">
      <c r="D24" t="s">
        <v>99</v>
      </c>
      <c r="E24" s="10">
        <v>1</v>
      </c>
      <c r="F24" s="11">
        <f>Ausgaben!F39</f>
        <v>50</v>
      </c>
      <c r="G24" s="30">
        <f>E24*F24</f>
        <v>50</v>
      </c>
      <c r="H24" s="25">
        <f>G24/G$19</f>
        <v>6.25E-2</v>
      </c>
    </row>
    <row r="25" spans="2:8">
      <c r="D25" t="s">
        <v>100</v>
      </c>
      <c r="E25" s="10">
        <v>1</v>
      </c>
      <c r="F25" s="11">
        <f>Ausgaben!F19</f>
        <v>30</v>
      </c>
      <c r="G25" s="30">
        <f>E25*F25</f>
        <v>30</v>
      </c>
      <c r="H25" s="25">
        <f>G25/G$19</f>
        <v>3.7499999999999999E-2</v>
      </c>
    </row>
    <row r="26" spans="2:8">
      <c r="C26" s="5" t="s">
        <v>101</v>
      </c>
      <c r="D26" s="5"/>
      <c r="E26" s="5"/>
      <c r="F26" s="5"/>
      <c r="G26" s="28">
        <f>SUM(G27)</f>
        <v>1500</v>
      </c>
      <c r="H26" s="29">
        <f>G26/G$4</f>
        <v>0.39567396465312582</v>
      </c>
    </row>
    <row r="27" spans="2:8">
      <c r="D27" t="s">
        <v>102</v>
      </c>
      <c r="E27" s="10">
        <v>1</v>
      </c>
      <c r="F27" s="12">
        <v>1500</v>
      </c>
      <c r="G27" s="30">
        <f>E27*F27</f>
        <v>1500</v>
      </c>
      <c r="H27" s="25">
        <f>G27/G$26</f>
        <v>1</v>
      </c>
    </row>
    <row r="28" spans="2:8">
      <c r="D28" s="34"/>
      <c r="E28" s="34"/>
      <c r="F28" s="34"/>
      <c r="G28" s="35"/>
      <c r="H28" s="36"/>
    </row>
    <row r="29" spans="2:8" ht="15">
      <c r="B29" s="1" t="s">
        <v>103</v>
      </c>
    </row>
    <row r="30" spans="2:8">
      <c r="C30" s="5"/>
      <c r="D30" s="5" t="s">
        <v>21</v>
      </c>
      <c r="E30" s="5" t="s">
        <v>5</v>
      </c>
      <c r="F30" s="5" t="s">
        <v>67</v>
      </c>
      <c r="G30" s="5" t="s">
        <v>68</v>
      </c>
      <c r="H30" s="5" t="s">
        <v>24</v>
      </c>
    </row>
    <row r="31" spans="2:8">
      <c r="C31" s="7" t="s">
        <v>25</v>
      </c>
      <c r="D31" s="7"/>
      <c r="E31" s="7"/>
      <c r="F31" s="26">
        <f>F32+F35</f>
        <v>894</v>
      </c>
      <c r="G31" s="26">
        <f>G32+G35</f>
        <v>10728</v>
      </c>
      <c r="H31" s="27">
        <f>G31/G$31</f>
        <v>1</v>
      </c>
    </row>
    <row r="32" spans="2:8">
      <c r="C32" s="5" t="s">
        <v>104</v>
      </c>
      <c r="D32" s="5"/>
      <c r="E32" s="5"/>
      <c r="F32" s="28">
        <f>SUM(F33:F34)</f>
        <v>53</v>
      </c>
      <c r="G32" s="28">
        <f>SUM(G33:G34)</f>
        <v>636</v>
      </c>
      <c r="H32" s="29">
        <f>G32/G$31</f>
        <v>5.9284116331096197E-2</v>
      </c>
    </row>
    <row r="33" spans="3:8">
      <c r="D33" t="s">
        <v>105</v>
      </c>
      <c r="E33" s="10">
        <v>12</v>
      </c>
      <c r="F33" s="32">
        <f>Ausgaben!F64</f>
        <v>3</v>
      </c>
      <c r="G33" s="30">
        <f>F33*12</f>
        <v>36</v>
      </c>
      <c r="H33" s="25">
        <f>G33/G$32</f>
        <v>5.6603773584905662E-2</v>
      </c>
    </row>
    <row r="34" spans="3:8">
      <c r="D34" t="s">
        <v>120</v>
      </c>
      <c r="E34" s="10">
        <v>12</v>
      </c>
      <c r="F34" s="32">
        <f>Ausgaben!F59</f>
        <v>50</v>
      </c>
      <c r="G34" s="30">
        <f>F34*E34</f>
        <v>600</v>
      </c>
      <c r="H34" s="25">
        <f>G34/G$32</f>
        <v>0.94339622641509435</v>
      </c>
    </row>
    <row r="35" spans="3:8">
      <c r="C35" s="5" t="s">
        <v>106</v>
      </c>
      <c r="D35" s="5"/>
      <c r="E35" s="5"/>
      <c r="F35" s="28">
        <f>SUM(F36:F37)</f>
        <v>841</v>
      </c>
      <c r="G35" s="28">
        <f>F35*12</f>
        <v>10092</v>
      </c>
      <c r="H35" s="29">
        <f>G35/G$31</f>
        <v>0.9407158836689038</v>
      </c>
    </row>
    <row r="36" spans="3:8">
      <c r="D36" t="s">
        <v>107</v>
      </c>
      <c r="E36" s="18">
        <f>Kalkulation!D13</f>
        <v>10</v>
      </c>
      <c r="F36" s="32">
        <f>Kalkulation!E13*E36</f>
        <v>400</v>
      </c>
      <c r="G36" s="30">
        <f>F36*12</f>
        <v>4800</v>
      </c>
      <c r="H36" s="25">
        <f>G36/G$35</f>
        <v>0.47562425683709869</v>
      </c>
    </row>
    <row r="37" spans="3:8">
      <c r="D37" t="s">
        <v>108</v>
      </c>
      <c r="E37" s="18">
        <f>Kalkulation!D14</f>
        <v>21</v>
      </c>
      <c r="F37" s="32">
        <f>Kalkulation!D14*E37</f>
        <v>441</v>
      </c>
      <c r="G37" s="30">
        <f>F37*12</f>
        <v>5292</v>
      </c>
      <c r="H37" s="25">
        <f>G37/G$35</f>
        <v>0.52437574316290125</v>
      </c>
    </row>
  </sheetData>
  <sheetCalcPr fullCalcOnLoad="1"/>
  <phoneticPr fontId="5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Kalkulation</vt:lpstr>
      <vt:lpstr>Ausgaben</vt:lpstr>
      <vt:lpstr>Einnahmen</vt:lpstr>
    </vt:vector>
  </TitlesOfParts>
  <LinksUpToDate>false</LinksUpToDate>
  <SharedDoc>false</SharedDoc>
  <HyperlinksChanged>false</HyperlinksChanged>
  <AppVersion>12.0001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Foo Bar</cp:lastModifiedBy>
  <cp:lastPrinted>2008-05-05T20:56:28Z</cp:lastPrinted>
  <dcterms:created xsi:type="dcterms:W3CDTF">2007-12-05T17:50:11Z</dcterms:created>
  <dcterms:modified xsi:type="dcterms:W3CDTF">2008-05-05T20:56:48Z</dcterms:modified>
</cp:coreProperties>
</file>